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B\Documents\"/>
    </mc:Choice>
  </mc:AlternateContent>
  <bookViews>
    <workbookView xWindow="0" yWindow="0" windowWidth="23040" windowHeight="9396"/>
  </bookViews>
  <sheets>
    <sheet name="Income Projections" sheetId="1" r:id="rId1"/>
    <sheet name="sheet 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52" i="1" l="1"/>
  <c r="M116" i="1"/>
  <c r="H117" i="1"/>
  <c r="I116" i="1"/>
  <c r="H116" i="1"/>
  <c r="B156" i="1" l="1"/>
  <c r="F158" i="1" l="1"/>
  <c r="E158" i="1"/>
  <c r="D158" i="1"/>
  <c r="C158" i="1"/>
  <c r="B158" i="1"/>
  <c r="F154" i="1"/>
  <c r="E154" i="1"/>
  <c r="D154" i="1"/>
  <c r="C154" i="1"/>
  <c r="F152" i="1"/>
  <c r="D152" i="1"/>
  <c r="C152" i="1"/>
  <c r="F150" i="1"/>
  <c r="E150" i="1"/>
  <c r="D150" i="1"/>
  <c r="C150" i="1"/>
  <c r="B154" i="1"/>
  <c r="B152" i="1"/>
  <c r="B150" i="1"/>
  <c r="F146" i="1" l="1"/>
  <c r="E146" i="1"/>
  <c r="D146" i="1"/>
  <c r="C146" i="1"/>
  <c r="B146" i="1"/>
  <c r="B142" i="1"/>
  <c r="B111" i="1" l="1"/>
  <c r="B109" i="1" s="1"/>
  <c r="B110" i="1" s="1"/>
  <c r="B101" i="1" l="1"/>
  <c r="B104" i="1"/>
  <c r="B103" i="1"/>
  <c r="B102" i="1"/>
  <c r="B100" i="1"/>
  <c r="B80" i="1"/>
  <c r="B81" i="1" s="1"/>
  <c r="C80" i="1"/>
  <c r="C81" i="1" s="1"/>
  <c r="I80" i="1"/>
  <c r="I81" i="1" s="1"/>
  <c r="G80" i="1"/>
  <c r="G81" i="1" s="1"/>
  <c r="F80" i="1"/>
  <c r="F81" i="1" s="1"/>
  <c r="E80" i="1"/>
  <c r="E81" i="1" s="1"/>
  <c r="D80" i="1"/>
  <c r="D81" i="1" s="1"/>
  <c r="I82" i="1"/>
  <c r="I83" i="1" s="1"/>
  <c r="G82" i="1"/>
  <c r="G83" i="1" s="1"/>
  <c r="F82" i="1"/>
  <c r="F83" i="1" s="1"/>
  <c r="E82" i="1"/>
  <c r="E83" i="1" s="1"/>
  <c r="D82" i="1"/>
  <c r="D83" i="1" s="1"/>
  <c r="C82" i="1"/>
  <c r="C116" i="1" s="1"/>
  <c r="C117" i="1" s="1"/>
  <c r="C118" i="1" s="1"/>
  <c r="B82" i="1"/>
  <c r="B83" i="1" s="1"/>
  <c r="C83" i="1" l="1"/>
  <c r="B95" i="1" s="1"/>
  <c r="G116" i="1"/>
  <c r="G117" i="1" s="1"/>
  <c r="G118" i="1" s="1"/>
  <c r="G122" i="1" s="1"/>
  <c r="D116" i="1"/>
  <c r="D117" i="1" s="1"/>
  <c r="D118" i="1" s="1"/>
  <c r="D122" i="1" s="1"/>
  <c r="I117" i="1"/>
  <c r="I118" i="1" s="1"/>
  <c r="I122" i="1" s="1"/>
  <c r="E116" i="1"/>
  <c r="E117" i="1" s="1"/>
  <c r="E118" i="1" s="1"/>
  <c r="E124" i="1" s="1"/>
  <c r="B116" i="1"/>
  <c r="B117" i="1" s="1"/>
  <c r="B118" i="1" s="1"/>
  <c r="B123" i="1" s="1"/>
  <c r="F116" i="1"/>
  <c r="F117" i="1" s="1"/>
  <c r="F118" i="1" s="1"/>
  <c r="F124" i="1" s="1"/>
  <c r="C123" i="1"/>
  <c r="C125" i="1"/>
  <c r="C124" i="1"/>
  <c r="C122" i="1"/>
  <c r="C121" i="1"/>
  <c r="B87" i="1"/>
  <c r="B90" i="1"/>
  <c r="B86" i="1"/>
  <c r="B89" i="1"/>
  <c r="B88" i="1"/>
  <c r="B105" i="1"/>
  <c r="F142" i="1" l="1"/>
  <c r="F156" i="1" s="1"/>
  <c r="E142" i="1"/>
  <c r="E156" i="1" s="1"/>
  <c r="D142" i="1"/>
  <c r="D156" i="1" s="1"/>
  <c r="C142" i="1"/>
  <c r="C156" i="1" s="1"/>
  <c r="E144" i="1"/>
  <c r="F122" i="1"/>
  <c r="G124" i="1"/>
  <c r="G125" i="1"/>
  <c r="G123" i="1"/>
  <c r="G121" i="1"/>
  <c r="B96" i="1"/>
  <c r="B92" i="1"/>
  <c r="B93" i="1"/>
  <c r="B94" i="1"/>
  <c r="D124" i="1"/>
  <c r="I123" i="1"/>
  <c r="E125" i="1"/>
  <c r="D125" i="1"/>
  <c r="B124" i="1"/>
  <c r="B122" i="1"/>
  <c r="I124" i="1"/>
  <c r="F123" i="1"/>
  <c r="F121" i="1"/>
  <c r="F125" i="1"/>
  <c r="I121" i="1"/>
  <c r="I125" i="1"/>
  <c r="D123" i="1"/>
  <c r="D121" i="1"/>
  <c r="E121" i="1"/>
  <c r="E123" i="1"/>
  <c r="B125" i="1"/>
  <c r="B121" i="1"/>
  <c r="E122" i="1"/>
  <c r="J124" i="1" l="1"/>
  <c r="E148" i="1" s="1"/>
  <c r="E161" i="1" s="1"/>
  <c r="E164" i="1" s="1"/>
  <c r="E167" i="1" s="1"/>
  <c r="B144" i="1"/>
  <c r="F144" i="1"/>
  <c r="D144" i="1"/>
  <c r="C144" i="1"/>
  <c r="J125" i="1"/>
  <c r="J122" i="1"/>
  <c r="J123" i="1"/>
  <c r="J121" i="1"/>
  <c r="B148" i="1" l="1"/>
  <c r="B161" i="1" s="1"/>
  <c r="B164" i="1" s="1"/>
  <c r="B167" i="1" s="1"/>
  <c r="F148" i="1"/>
  <c r="F161" i="1" s="1"/>
  <c r="F164" i="1" s="1"/>
  <c r="F167" i="1" s="1"/>
  <c r="D148" i="1"/>
  <c r="D161" i="1" s="1"/>
  <c r="D164" i="1" s="1"/>
  <c r="D167" i="1" s="1"/>
  <c r="C148" i="1"/>
  <c r="C161" i="1" s="1"/>
  <c r="C164" i="1" s="1"/>
  <c r="C167" i="1" s="1"/>
</calcChain>
</file>

<file path=xl/sharedStrings.xml><?xml version="1.0" encoding="utf-8"?>
<sst xmlns="http://schemas.openxmlformats.org/spreadsheetml/2006/main" count="186" uniqueCount="130">
  <si>
    <t>UNIT OF MEASURE</t>
  </si>
  <si>
    <t>CROP INPUT COST IN USD PER HECTARE:</t>
  </si>
  <si>
    <t>YIELD PER HECTARE IN UNIT OF MEASURE</t>
  </si>
  <si>
    <t>Kg</t>
  </si>
  <si>
    <t xml:space="preserve"> </t>
  </si>
  <si>
    <t xml:space="preserve">          SOIL PREP FOR PLANTING</t>
  </si>
  <si>
    <t xml:space="preserve">          DISEASE/PEST CONTROL</t>
  </si>
  <si>
    <t xml:space="preserve">          WEED CONTROL</t>
  </si>
  <si>
    <t xml:space="preserve">          HARVESTING </t>
  </si>
  <si>
    <t xml:space="preserve">          EQUIPMENT &amp; TOOLS </t>
  </si>
  <si>
    <t>SQUASH</t>
  </si>
  <si>
    <t>TOTAL DAYS- PLANTING TO HARVEST</t>
  </si>
  <si>
    <t>CIRCLES INCOME PROJECTION ASSUMPTIONS</t>
  </si>
  <si>
    <t>IRRIGATION ASSUMPTIONS:</t>
  </si>
  <si>
    <t>CROP ASSUMPTIONS:</t>
  </si>
  <si>
    <t>UNITS</t>
  </si>
  <si>
    <t>SYSTEM INSTALLED COST</t>
  </si>
  <si>
    <t>TOTAL YEARLY OPERATING HOURS</t>
  </si>
  <si>
    <t>TOTAL HECTARES BEING FARMED/IRRIGATED</t>
  </si>
  <si>
    <t>DIESEL FUEL COST DELIVERED PER LITER</t>
  </si>
  <si>
    <t>RUNNING HOURS PER OIL AND FILTER CHANGE</t>
  </si>
  <si>
    <t>OIL COST PER LITER</t>
  </si>
  <si>
    <t>OIL VOLUME PER CHANGE IN LITERS</t>
  </si>
  <si>
    <t>OIL FILTER COST EACH</t>
  </si>
  <si>
    <t>HOURS PER AIR AND FUEL FILTER CHANGE</t>
  </si>
  <si>
    <t>HOURS PER OIL AND FILTER CHANGE</t>
  </si>
  <si>
    <t>AIR AND FUEL FILTER COST PER CHANGE</t>
  </si>
  <si>
    <t>EQUIPMENT LOAN TERM IN YEARS</t>
  </si>
  <si>
    <t>INTEREST RATE FOR EQUIPMENT LOAN</t>
  </si>
  <si>
    <t>INTEREST RATE FOR CROP INPUT LOAN</t>
  </si>
  <si>
    <t>GREEN</t>
  </si>
  <si>
    <t>MANURE</t>
  </si>
  <si>
    <t>HECTARES PER FIELD PARCEL</t>
  </si>
  <si>
    <t>FINANCE COST ASSUMPTIONS:</t>
  </si>
  <si>
    <t xml:space="preserve">COST </t>
  </si>
  <si>
    <t>NUMBER of PARCELS TO BE HARVESTED</t>
  </si>
  <si>
    <t>`</t>
  </si>
  <si>
    <t xml:space="preserve">          YEAR ONE</t>
  </si>
  <si>
    <t xml:space="preserve">          YEAR TWO</t>
  </si>
  <si>
    <t xml:space="preserve">          YEAR THREE</t>
  </si>
  <si>
    <t xml:space="preserve">          YEAR FOUR</t>
  </si>
  <si>
    <t xml:space="preserve">          YEAR FIVE</t>
  </si>
  <si>
    <t>GROSS REVENUE PER HECTARE</t>
  </si>
  <si>
    <t>GROSS REVENUE PER PARCEL</t>
  </si>
  <si>
    <t>TOTAL INPUT COST PER HECTARE</t>
  </si>
  <si>
    <t>TOTAL INPUT COST PER PARCEL</t>
  </si>
  <si>
    <t>COST CALCULATIONS BASED UPON THE ABOVE ASSUMPTIONS</t>
  </si>
  <si>
    <t>CROP CALCULATIONS</t>
  </si>
  <si>
    <t>IRRIGATION CALCULATIONS</t>
  </si>
  <si>
    <t>YEARLY DIESEL FUEL COST</t>
  </si>
  <si>
    <t>YEARLY OIL CHANGE COST</t>
  </si>
  <si>
    <t>YEARLY COST FOR AIR AND FUEL FILTERS</t>
  </si>
  <si>
    <t>MAINTENANCE RESERVE PER RUNNING HOUR</t>
  </si>
  <si>
    <t>YEARLY LABOR COST</t>
  </si>
  <si>
    <t xml:space="preserve">        TOTAL YEARLY OPERATING COST-IRRIG.</t>
  </si>
  <si>
    <t>COST PER HECTARE/DAY for CAPITAL LOAN</t>
  </si>
  <si>
    <t>COST PER PARCEL/DAY FOR CAPITAL LOAN</t>
  </si>
  <si>
    <t>YEARLY COST FOR CAPITAL LOAN</t>
  </si>
  <si>
    <t>AMOUNT PER HECTARE TO BE FINANCED</t>
  </si>
  <si>
    <t xml:space="preserve">      CAPITAL LOAN</t>
  </si>
  <si>
    <t>FINANCE CALCULATIONS:</t>
  </si>
  <si>
    <t xml:space="preserve">     SHORT TERM LOAN for CROP INPUTS</t>
  </si>
  <si>
    <t>INTEREST COST PER CROP CYCLE PER HECTARE</t>
  </si>
  <si>
    <t>INTEREST COST PER CROP CYCLE PER PARCEL</t>
  </si>
  <si>
    <t>GROSS REVENUE</t>
  </si>
  <si>
    <t>CROP INPUT FINANCE COSTS</t>
  </si>
  <si>
    <t>YEARLY MAINTENANCE RESERVE AMOUNT</t>
  </si>
  <si>
    <t>YEARLY COST FOR SHORT TERM LOANS:</t>
  </si>
  <si>
    <t xml:space="preserve">     YEAR ONE</t>
  </si>
  <si>
    <t xml:space="preserve">     YEAR TWO</t>
  </si>
  <si>
    <t xml:space="preserve">     YEAR THREE</t>
  </si>
  <si>
    <t xml:space="preserve">     YEAR FOUR</t>
  </si>
  <si>
    <t xml:space="preserve">     YEAR FIVE</t>
  </si>
  <si>
    <t>(All Production Groups)</t>
  </si>
  <si>
    <t>TOTAL CROP INPUTS:  YEAR ONE</t>
  </si>
  <si>
    <t xml:space="preserve">                                        YEAR TWO</t>
  </si>
  <si>
    <t xml:space="preserve">                                        YEAR THREE</t>
  </si>
  <si>
    <t xml:space="preserve">                                        YEAR FOUR</t>
  </si>
  <si>
    <t xml:space="preserve">                                        YEAR FIVE</t>
  </si>
  <si>
    <t xml:space="preserve">                                         YEAR THREE</t>
  </si>
  <si>
    <t xml:space="preserve">                                         YEAR TWO</t>
  </si>
  <si>
    <t>GROSS REVENUE:          YEAR ONE</t>
  </si>
  <si>
    <t xml:space="preserve">                                         YEAR FOUR</t>
  </si>
  <si>
    <t xml:space="preserve">                                         YEAR FIVE</t>
  </si>
  <si>
    <t>FARM GATE PRICE IN USD/UNIT OF MEASURE</t>
  </si>
  <si>
    <t>MARKET PRICE IN USD/UNIT OF MEASURE</t>
  </si>
  <si>
    <t>DIESEL FUEL CONSUMPTION PER RUNNING HR.</t>
  </si>
  <si>
    <t>TOTAL</t>
  </si>
  <si>
    <t>VALUE</t>
  </si>
  <si>
    <t>LEARNING CURVE FACTOR</t>
  </si>
  <si>
    <t>DEDUCTION FOR LEARNING CURVE</t>
  </si>
  <si>
    <t xml:space="preserve">          FERTILIZER</t>
  </si>
  <si>
    <t>BUTTERNUT</t>
  </si>
  <si>
    <t>GREENS</t>
  </si>
  <si>
    <t>PUMPKIN</t>
  </si>
  <si>
    <t>PASSION</t>
  </si>
  <si>
    <t>FRUIT</t>
  </si>
  <si>
    <t>AVOCADO</t>
  </si>
  <si>
    <t>MORINGA</t>
  </si>
  <si>
    <t>ONIONS</t>
  </si>
  <si>
    <t>DRY</t>
  </si>
  <si>
    <t xml:space="preserve">          SOIL AMENDMENTS</t>
  </si>
  <si>
    <t>LABOR COST PER RUNNING HOUR (GAFCo Operator)</t>
  </si>
  <si>
    <t xml:space="preserve">          IN-FIELD SUPERVISION</t>
  </si>
  <si>
    <t xml:space="preserve">          BED PREPARATION and PLANTING</t>
  </si>
  <si>
    <t xml:space="preserve">          SEED/SEEDLINGS</t>
  </si>
  <si>
    <t>FRENCH</t>
  </si>
  <si>
    <t>BEANS</t>
  </si>
  <si>
    <t>SUMMARY</t>
  </si>
  <si>
    <t>CROP INPUT COSTS     (Paid by farmers)</t>
  </si>
  <si>
    <t>IRRIGATION OP.&amp; MAINT. COSTS</t>
  </si>
  <si>
    <t>LAND LEASE COSTS</t>
  </si>
  <si>
    <t>PIVOT SYSTEM FINANCE &amp; PRINCIPLE</t>
  </si>
  <si>
    <t>NET INCOME PAID TO THE 8 PROD. GROUPS</t>
  </si>
  <si>
    <t xml:space="preserve">NET YEARLY INCOME PAID PER FARMER </t>
  </si>
  <si>
    <t>(average)</t>
  </si>
  <si>
    <t>(USD)</t>
  </si>
  <si>
    <t>TOTAL NUMBER OF FARMERS ENGAGED</t>
  </si>
  <si>
    <t>ASSOCIATION FEE</t>
  </si>
  <si>
    <t>INFRASTRUCTURE FEE</t>
  </si>
  <si>
    <t>INFRASTRUCTURE FEE (TOTAL FOR PIVOT)</t>
  </si>
  <si>
    <t>ASSOCIATION FEE (total for pivot)</t>
  </si>
  <si>
    <t>LAND LEASE COSTS (TOTALFOR PIVOT)</t>
  </si>
  <si>
    <t xml:space="preserve">        YEAR ONE</t>
  </si>
  <si>
    <t xml:space="preserve">        YEAR TWO</t>
  </si>
  <si>
    <t xml:space="preserve">        YEAR THREE</t>
  </si>
  <si>
    <t xml:space="preserve">        YEAR FOUR</t>
  </si>
  <si>
    <t xml:space="preserve">        YEAR FIVE</t>
  </si>
  <si>
    <t>NET INCOME PER DAY PER FARMER</t>
  </si>
  <si>
    <t>(CASH IN THE POCKET)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</si>
</sst>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$-409]* #,##0_);_([$$-409]* \(#,##0\);_([$$-409]* &quot;-&quot;??_);_(@_)"/>
    <numFmt numFmtId="166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0" fillId="0" borderId="0" xfId="1" applyNumberFormat="1" applyFont="1"/>
    <xf numFmtId="1" fontId="5" fillId="0" borderId="0" xfId="0" applyNumberFormat="1" applyFont="1"/>
    <xf numFmtId="2" fontId="0" fillId="0" borderId="0" xfId="0" applyNumberFormat="1"/>
    <xf numFmtId="3" fontId="0" fillId="0" borderId="0" xfId="0" applyNumberFormat="1"/>
    <xf numFmtId="0" fontId="10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3" fontId="3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/>
    <xf numFmtId="1" fontId="0" fillId="0" borderId="0" xfId="0" applyNumberFormat="1"/>
    <xf numFmtId="164" fontId="0" fillId="0" borderId="0" xfId="0" applyNumberFormat="1"/>
    <xf numFmtId="9" fontId="3" fillId="0" borderId="0" xfId="3" applyFont="1"/>
    <xf numFmtId="0" fontId="0" fillId="0" borderId="0" xfId="0" applyFont="1"/>
    <xf numFmtId="0" fontId="0" fillId="0" borderId="0" xfId="0" applyFont="1" applyAlignment="1">
      <alignment horizontal="center"/>
    </xf>
    <xf numFmtId="0" fontId="11" fillId="0" borderId="1" xfId="0" applyFont="1" applyBorder="1"/>
    <xf numFmtId="6" fontId="0" fillId="0" borderId="0" xfId="2" applyNumberFormat="1" applyFont="1"/>
    <xf numFmtId="165" fontId="0" fillId="0" borderId="0" xfId="0" applyNumberFormat="1" applyFont="1"/>
    <xf numFmtId="165" fontId="0" fillId="0" borderId="1" xfId="0" applyNumberFormat="1" applyFont="1" applyBorder="1"/>
    <xf numFmtId="165" fontId="10" fillId="0" borderId="0" xfId="0" applyNumberFormat="1" applyFont="1"/>
    <xf numFmtId="0" fontId="14" fillId="0" borderId="0" xfId="0" applyFont="1"/>
    <xf numFmtId="0" fontId="15" fillId="0" borderId="0" xfId="0" applyFont="1"/>
    <xf numFmtId="2" fontId="3" fillId="0" borderId="0" xfId="0" applyNumberFormat="1" applyFont="1" applyAlignment="1">
      <alignment horizontal="right"/>
    </xf>
    <xf numFmtId="3" fontId="0" fillId="0" borderId="0" xfId="0" applyNumberFormat="1" applyFont="1"/>
    <xf numFmtId="166" fontId="0" fillId="0" borderId="0" xfId="0" applyNumberFormat="1" applyFont="1"/>
    <xf numFmtId="8" fontId="0" fillId="0" borderId="0" xfId="0" applyNumberFormat="1"/>
    <xf numFmtId="8" fontId="0" fillId="0" borderId="0" xfId="2" applyNumberFormat="1" applyFo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6" fontId="0" fillId="0" borderId="0" xfId="0" applyNumberFormat="1"/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95" zoomScaleNormal="100" workbookViewId="0">
      <selection activeCell="O68" sqref="O68"/>
    </sheetView>
  </sheetViews>
  <sheetFormatPr defaultRowHeight="14.4" x14ac:dyDescent="0.3"/>
  <cols>
    <col min="1" max="1" width="37.77734375" customWidth="1"/>
    <col min="2" max="3" width="11.77734375" customWidth="1"/>
    <col min="4" max="10" width="10.77734375" customWidth="1"/>
  </cols>
  <sheetData>
    <row r="1" spans="1:10" ht="25.8" x14ac:dyDescent="0.5">
      <c r="A1" s="1" t="s">
        <v>12</v>
      </c>
      <c r="B1" s="1"/>
    </row>
    <row r="2" spans="1:10" ht="25.8" x14ac:dyDescent="0.5">
      <c r="A2" s="1"/>
      <c r="B2" s="1"/>
    </row>
    <row r="3" spans="1:10" ht="25.8" x14ac:dyDescent="0.5">
      <c r="A3" s="1"/>
      <c r="B3" s="1"/>
    </row>
    <row r="4" spans="1:10" ht="18" x14ac:dyDescent="0.35">
      <c r="A4" s="9" t="s">
        <v>14</v>
      </c>
      <c r="B4" s="12" t="s">
        <v>106</v>
      </c>
      <c r="C4" s="12" t="s">
        <v>92</v>
      </c>
      <c r="D4" s="12" t="s">
        <v>94</v>
      </c>
      <c r="E4" s="12" t="s">
        <v>100</v>
      </c>
      <c r="F4" s="12" t="s">
        <v>95</v>
      </c>
      <c r="G4" s="48" t="s">
        <v>97</v>
      </c>
      <c r="H4" s="12" t="s">
        <v>98</v>
      </c>
      <c r="I4" s="12" t="s">
        <v>30</v>
      </c>
      <c r="J4" s="12"/>
    </row>
    <row r="5" spans="1:10" ht="15.6" x14ac:dyDescent="0.3">
      <c r="A5" s="50" t="s">
        <v>116</v>
      </c>
      <c r="B5" s="12" t="s">
        <v>107</v>
      </c>
      <c r="C5" s="12" t="s">
        <v>10</v>
      </c>
      <c r="D5" s="12" t="s">
        <v>93</v>
      </c>
      <c r="E5" s="12" t="s">
        <v>99</v>
      </c>
      <c r="F5" s="12" t="s">
        <v>96</v>
      </c>
      <c r="G5" s="12" t="s">
        <v>4</v>
      </c>
      <c r="H5" s="12"/>
      <c r="I5" s="12" t="s">
        <v>31</v>
      </c>
      <c r="J5" s="12"/>
    </row>
    <row r="6" spans="1:10" ht="15.6" x14ac:dyDescent="0.3">
      <c r="A6" s="20"/>
      <c r="B6" s="12"/>
      <c r="C6" s="12"/>
      <c r="D6" s="12"/>
      <c r="E6" s="12"/>
      <c r="F6" s="12"/>
      <c r="G6" s="12"/>
      <c r="H6" s="12"/>
      <c r="I6" s="19"/>
    </row>
    <row r="7" spans="1:10" x14ac:dyDescent="0.3">
      <c r="A7" s="2" t="s">
        <v>11</v>
      </c>
      <c r="B7" s="3">
        <v>90</v>
      </c>
      <c r="C7" s="3">
        <v>120</v>
      </c>
      <c r="D7" s="3">
        <v>120</v>
      </c>
      <c r="E7" s="3">
        <v>120</v>
      </c>
      <c r="F7" s="23">
        <v>0</v>
      </c>
      <c r="G7" s="23">
        <v>0</v>
      </c>
      <c r="H7" s="23">
        <v>0</v>
      </c>
      <c r="I7" s="23">
        <v>0</v>
      </c>
      <c r="J7" s="19"/>
    </row>
    <row r="8" spans="1:10" x14ac:dyDescent="0.3">
      <c r="A8" s="2" t="s">
        <v>0</v>
      </c>
      <c r="B8" s="23" t="s">
        <v>3</v>
      </c>
      <c r="C8" s="23" t="s">
        <v>3</v>
      </c>
      <c r="D8" s="23" t="s">
        <v>3</v>
      </c>
      <c r="E8" s="23" t="s">
        <v>3</v>
      </c>
      <c r="F8" s="23" t="s">
        <v>3</v>
      </c>
      <c r="G8" s="23" t="s">
        <v>3</v>
      </c>
      <c r="H8" s="23" t="s">
        <v>3</v>
      </c>
      <c r="I8" s="23" t="s">
        <v>3</v>
      </c>
    </row>
    <row r="9" spans="1:10" x14ac:dyDescent="0.3">
      <c r="A9" s="2" t="s">
        <v>85</v>
      </c>
      <c r="B9" s="8"/>
      <c r="C9" s="8"/>
      <c r="D9" s="3"/>
      <c r="E9" s="8"/>
      <c r="F9" s="3">
        <v>0</v>
      </c>
      <c r="G9">
        <v>0</v>
      </c>
      <c r="H9">
        <v>0</v>
      </c>
      <c r="I9">
        <v>0</v>
      </c>
    </row>
    <row r="10" spans="1:10" x14ac:dyDescent="0.3">
      <c r="A10" s="2" t="s">
        <v>84</v>
      </c>
      <c r="B10" s="8">
        <v>0.59</v>
      </c>
      <c r="C10" s="3">
        <v>0.34</v>
      </c>
      <c r="D10" s="43">
        <v>0.27</v>
      </c>
      <c r="E10" s="8">
        <v>0.32</v>
      </c>
      <c r="F10" s="23">
        <v>0</v>
      </c>
      <c r="G10">
        <v>0</v>
      </c>
      <c r="H10">
        <v>0</v>
      </c>
      <c r="I10">
        <v>0</v>
      </c>
    </row>
    <row r="11" spans="1:10" x14ac:dyDescent="0.3">
      <c r="A11" s="2" t="s">
        <v>2</v>
      </c>
      <c r="B11" s="21">
        <v>7500</v>
      </c>
      <c r="C11" s="21">
        <v>12000</v>
      </c>
      <c r="D11" s="21">
        <v>16000</v>
      </c>
      <c r="E11" s="22">
        <v>29640</v>
      </c>
      <c r="F11" s="21">
        <v>0</v>
      </c>
      <c r="G11" s="21">
        <v>0</v>
      </c>
      <c r="H11" s="21">
        <v>0</v>
      </c>
      <c r="I11" s="17">
        <v>0</v>
      </c>
    </row>
    <row r="12" spans="1:10" x14ac:dyDescent="0.3">
      <c r="A12" s="2" t="s">
        <v>32</v>
      </c>
      <c r="B12" s="2">
        <v>7</v>
      </c>
      <c r="C12" s="3">
        <v>7</v>
      </c>
      <c r="D12" s="3">
        <v>7</v>
      </c>
      <c r="E12" s="3">
        <v>7</v>
      </c>
      <c r="F12" s="3">
        <v>0</v>
      </c>
      <c r="G12" s="3">
        <v>0</v>
      </c>
      <c r="H12" s="3">
        <v>0</v>
      </c>
      <c r="I12" s="3">
        <v>7</v>
      </c>
    </row>
    <row r="13" spans="1:10" x14ac:dyDescent="0.3">
      <c r="A13" s="2"/>
      <c r="B13" s="2"/>
      <c r="C13" s="3"/>
      <c r="D13" s="3"/>
      <c r="E13" s="3"/>
      <c r="F13" s="3"/>
      <c r="G13" s="3"/>
      <c r="H13" s="3"/>
      <c r="I13" s="3"/>
    </row>
    <row r="14" spans="1:10" x14ac:dyDescent="0.3">
      <c r="A14" s="2" t="s">
        <v>1</v>
      </c>
      <c r="B14" s="3"/>
      <c r="C14" s="3"/>
      <c r="D14" s="3"/>
      <c r="E14" s="3"/>
      <c r="F14" s="3"/>
    </row>
    <row r="15" spans="1:10" x14ac:dyDescent="0.3">
      <c r="A15" s="2" t="s">
        <v>5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0" x14ac:dyDescent="0.3">
      <c r="A16" s="2" t="s">
        <v>105</v>
      </c>
      <c r="B16" s="4">
        <v>448</v>
      </c>
      <c r="C16" s="4">
        <v>538</v>
      </c>
      <c r="D16" s="4">
        <v>538</v>
      </c>
      <c r="E16" s="4">
        <v>448</v>
      </c>
      <c r="F16" s="4">
        <v>0</v>
      </c>
      <c r="G16" s="4">
        <v>0</v>
      </c>
      <c r="H16" s="4">
        <v>0</v>
      </c>
      <c r="I16" s="4">
        <v>0</v>
      </c>
    </row>
    <row r="17" spans="1:9" x14ac:dyDescent="0.3">
      <c r="A17" s="2" t="s">
        <v>104</v>
      </c>
      <c r="B17" s="4">
        <v>45</v>
      </c>
      <c r="C17" s="4">
        <v>45</v>
      </c>
      <c r="D17" s="4">
        <v>45</v>
      </c>
      <c r="E17" s="4">
        <v>45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3">
      <c r="A18" s="2" t="s">
        <v>91</v>
      </c>
      <c r="B18" s="4">
        <v>224</v>
      </c>
      <c r="C18" s="4">
        <v>224</v>
      </c>
      <c r="D18" s="4">
        <v>224</v>
      </c>
      <c r="E18" s="4">
        <v>224</v>
      </c>
      <c r="F18" s="4">
        <v>0</v>
      </c>
      <c r="G18" s="4">
        <v>0</v>
      </c>
      <c r="H18" s="4">
        <v>0</v>
      </c>
      <c r="I18" s="4">
        <v>0</v>
      </c>
    </row>
    <row r="19" spans="1:9" x14ac:dyDescent="0.3">
      <c r="A19" s="2" t="s">
        <v>101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3">
      <c r="A20" s="2" t="s">
        <v>6</v>
      </c>
      <c r="B20" s="4">
        <v>302</v>
      </c>
      <c r="C20" s="4">
        <v>246</v>
      </c>
      <c r="D20" s="4">
        <v>246</v>
      </c>
      <c r="E20" s="4">
        <v>308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A21" s="2" t="s">
        <v>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3">
      <c r="A22" s="2" t="s">
        <v>8</v>
      </c>
      <c r="B22" s="4">
        <v>529</v>
      </c>
      <c r="C22" s="4">
        <v>112</v>
      </c>
      <c r="D22" s="4">
        <v>112</v>
      </c>
      <c r="E22" s="4">
        <v>336</v>
      </c>
      <c r="F22" s="4">
        <v>0</v>
      </c>
      <c r="G22" s="4">
        <v>0</v>
      </c>
      <c r="H22" s="4">
        <v>0</v>
      </c>
      <c r="I22" s="4">
        <v>0</v>
      </c>
    </row>
    <row r="23" spans="1:9" x14ac:dyDescent="0.3">
      <c r="A23" s="2" t="s">
        <v>103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x14ac:dyDescent="0.3">
      <c r="A24" s="2" t="s">
        <v>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">
      <c r="A25" s="2" t="s">
        <v>36</v>
      </c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s="2" t="s">
        <v>35</v>
      </c>
      <c r="B26" s="4"/>
      <c r="C26" s="4"/>
      <c r="D26" s="4"/>
      <c r="E26" s="4"/>
      <c r="F26" s="4"/>
      <c r="G26" s="4"/>
      <c r="H26" s="4"/>
      <c r="I26" s="4"/>
    </row>
    <row r="27" spans="1:9" x14ac:dyDescent="0.3">
      <c r="A27" s="2" t="s">
        <v>37</v>
      </c>
      <c r="B27" s="4">
        <v>9</v>
      </c>
      <c r="C27" s="4">
        <v>3</v>
      </c>
      <c r="D27" s="4">
        <v>5</v>
      </c>
      <c r="E27" s="4">
        <v>2</v>
      </c>
      <c r="F27" s="4">
        <v>0</v>
      </c>
      <c r="G27" s="4">
        <v>0</v>
      </c>
      <c r="H27" s="4">
        <v>0</v>
      </c>
      <c r="I27" s="4">
        <v>9</v>
      </c>
    </row>
    <row r="28" spans="1:9" x14ac:dyDescent="0.3">
      <c r="A28" s="2" t="s">
        <v>38</v>
      </c>
      <c r="B28" s="3">
        <v>9</v>
      </c>
      <c r="C28" s="3">
        <v>3</v>
      </c>
      <c r="D28" s="3">
        <v>5</v>
      </c>
      <c r="E28" s="3">
        <v>2</v>
      </c>
      <c r="F28" s="3">
        <v>0</v>
      </c>
      <c r="G28" s="4">
        <v>0</v>
      </c>
      <c r="H28" s="4">
        <v>0</v>
      </c>
      <c r="I28" s="4">
        <v>9</v>
      </c>
    </row>
    <row r="29" spans="1:9" x14ac:dyDescent="0.3">
      <c r="A29" s="2" t="s">
        <v>39</v>
      </c>
      <c r="B29" s="3">
        <v>9</v>
      </c>
      <c r="C29" s="3">
        <v>3</v>
      </c>
      <c r="D29" s="3">
        <v>5</v>
      </c>
      <c r="E29" s="3">
        <v>2</v>
      </c>
      <c r="F29" s="3">
        <v>0</v>
      </c>
      <c r="G29" s="4">
        <v>0</v>
      </c>
      <c r="H29" s="4">
        <v>0</v>
      </c>
      <c r="I29" s="4">
        <v>9</v>
      </c>
    </row>
    <row r="30" spans="1:9" x14ac:dyDescent="0.3">
      <c r="A30" s="2" t="s">
        <v>40</v>
      </c>
      <c r="B30" s="3">
        <v>9</v>
      </c>
      <c r="C30" s="3">
        <v>3</v>
      </c>
      <c r="D30" s="3">
        <v>5</v>
      </c>
      <c r="E30" s="3">
        <v>2</v>
      </c>
      <c r="F30" s="3">
        <v>1</v>
      </c>
      <c r="G30" s="4">
        <v>1</v>
      </c>
      <c r="H30" s="4">
        <v>1</v>
      </c>
      <c r="I30" s="4">
        <v>9</v>
      </c>
    </row>
    <row r="31" spans="1:9" x14ac:dyDescent="0.3">
      <c r="A31" s="2" t="s">
        <v>41</v>
      </c>
      <c r="B31" s="3">
        <v>9</v>
      </c>
      <c r="C31" s="3">
        <v>3</v>
      </c>
      <c r="D31" s="3">
        <v>5</v>
      </c>
      <c r="E31" s="3">
        <v>2</v>
      </c>
      <c r="F31" s="3">
        <v>1</v>
      </c>
      <c r="G31" s="4">
        <v>1</v>
      </c>
      <c r="H31" s="4">
        <v>1</v>
      </c>
      <c r="I31" s="4">
        <v>9</v>
      </c>
    </row>
    <row r="32" spans="1:9" x14ac:dyDescent="0.3">
      <c r="A32" s="3"/>
      <c r="B32" s="3"/>
      <c r="C32" s="3"/>
      <c r="D32" s="3"/>
      <c r="E32" s="3"/>
      <c r="F32" s="3"/>
    </row>
    <row r="33" spans="1:6" ht="18" x14ac:dyDescent="0.35">
      <c r="A33" s="9" t="s">
        <v>33</v>
      </c>
      <c r="B33" s="13" t="s">
        <v>15</v>
      </c>
      <c r="C33" s="13" t="s">
        <v>34</v>
      </c>
      <c r="D33" s="4"/>
      <c r="E33" s="4"/>
      <c r="F33" s="4"/>
    </row>
    <row r="34" spans="1:6" x14ac:dyDescent="0.3">
      <c r="A34" s="2" t="s">
        <v>27</v>
      </c>
      <c r="B34" s="4">
        <v>5</v>
      </c>
      <c r="C34" s="4"/>
      <c r="D34" s="4"/>
      <c r="E34" s="4"/>
      <c r="F34" s="4"/>
    </row>
    <row r="35" spans="1:6" x14ac:dyDescent="0.3">
      <c r="A35" s="2" t="s">
        <v>28</v>
      </c>
      <c r="B35" s="33">
        <v>0.08</v>
      </c>
      <c r="C35" s="4"/>
      <c r="D35" s="4"/>
      <c r="E35" s="4"/>
      <c r="F35" s="4"/>
    </row>
    <row r="36" spans="1:6" x14ac:dyDescent="0.3">
      <c r="A36" s="2" t="s">
        <v>29</v>
      </c>
      <c r="B36" s="33">
        <v>0.15</v>
      </c>
      <c r="C36" s="4"/>
      <c r="D36" s="4"/>
      <c r="E36" s="4"/>
      <c r="F36" s="4"/>
    </row>
    <row r="37" spans="1:6" x14ac:dyDescent="0.3">
      <c r="A37" s="2"/>
      <c r="B37" s="3"/>
      <c r="C37" s="3"/>
      <c r="D37" s="3"/>
      <c r="E37" s="3"/>
      <c r="F37" s="3"/>
    </row>
    <row r="38" spans="1:6" ht="18" x14ac:dyDescent="0.35">
      <c r="A38" s="9" t="s">
        <v>13</v>
      </c>
      <c r="B38" s="13" t="s">
        <v>4</v>
      </c>
      <c r="C38" s="13" t="s">
        <v>4</v>
      </c>
      <c r="D38" s="10"/>
      <c r="E38" s="10"/>
      <c r="F38" s="10"/>
    </row>
    <row r="39" spans="1:6" x14ac:dyDescent="0.3">
      <c r="A39" s="5" t="s">
        <v>16</v>
      </c>
      <c r="B39" s="6"/>
      <c r="C39" s="14">
        <v>200000</v>
      </c>
    </row>
    <row r="40" spans="1:6" x14ac:dyDescent="0.3">
      <c r="A40" s="5" t="s">
        <v>17</v>
      </c>
      <c r="B40" s="7">
        <v>2500</v>
      </c>
    </row>
    <row r="41" spans="1:6" x14ac:dyDescent="0.3">
      <c r="A41" s="5" t="s">
        <v>18</v>
      </c>
      <c r="B41" s="7">
        <v>56</v>
      </c>
    </row>
    <row r="42" spans="1:6" x14ac:dyDescent="0.3">
      <c r="A42" s="5" t="s">
        <v>86</v>
      </c>
      <c r="B42" s="15">
        <v>14</v>
      </c>
      <c r="D42" t="s">
        <v>4</v>
      </c>
      <c r="E42" t="s">
        <v>4</v>
      </c>
      <c r="F42" t="s">
        <v>4</v>
      </c>
    </row>
    <row r="43" spans="1:6" x14ac:dyDescent="0.3">
      <c r="A43" s="5" t="s">
        <v>19</v>
      </c>
      <c r="B43" s="7"/>
      <c r="C43">
        <v>1.35</v>
      </c>
    </row>
    <row r="44" spans="1:6" x14ac:dyDescent="0.3">
      <c r="A44" s="5" t="s">
        <v>20</v>
      </c>
      <c r="B44" s="7">
        <v>1650</v>
      </c>
    </row>
    <row r="45" spans="1:6" x14ac:dyDescent="0.3">
      <c r="A45" s="5" t="s">
        <v>21</v>
      </c>
      <c r="B45" s="3"/>
      <c r="C45" s="16">
        <v>4</v>
      </c>
    </row>
    <row r="46" spans="1:6" x14ac:dyDescent="0.3">
      <c r="A46" s="5" t="s">
        <v>22</v>
      </c>
      <c r="B46" s="3">
        <v>14</v>
      </c>
    </row>
    <row r="47" spans="1:6" x14ac:dyDescent="0.3">
      <c r="A47" s="5" t="s">
        <v>23</v>
      </c>
      <c r="B47" s="3"/>
      <c r="C47" s="16">
        <v>35</v>
      </c>
    </row>
    <row r="48" spans="1:6" x14ac:dyDescent="0.3">
      <c r="A48" s="5" t="s">
        <v>25</v>
      </c>
      <c r="B48">
        <v>250</v>
      </c>
    </row>
    <row r="49" spans="1:3" x14ac:dyDescent="0.3">
      <c r="A49" s="5" t="s">
        <v>24</v>
      </c>
      <c r="B49" s="3">
        <v>500</v>
      </c>
    </row>
    <row r="50" spans="1:3" x14ac:dyDescent="0.3">
      <c r="A50" s="5" t="s">
        <v>26</v>
      </c>
      <c r="C50" s="16">
        <v>105</v>
      </c>
    </row>
    <row r="51" spans="1:3" x14ac:dyDescent="0.3">
      <c r="A51" s="5" t="s">
        <v>102</v>
      </c>
      <c r="C51" s="16">
        <v>2</v>
      </c>
    </row>
    <row r="52" spans="1:3" x14ac:dyDescent="0.3">
      <c r="A52" s="5" t="s">
        <v>52</v>
      </c>
      <c r="C52" s="28">
        <v>1</v>
      </c>
    </row>
    <row r="53" spans="1:3" x14ac:dyDescent="0.3">
      <c r="A53" s="5"/>
      <c r="C53" s="28"/>
    </row>
    <row r="54" spans="1:3" x14ac:dyDescent="0.3">
      <c r="A54" s="2" t="s">
        <v>120</v>
      </c>
      <c r="B54" s="14">
        <v>18793</v>
      </c>
      <c r="C54" s="28"/>
    </row>
    <row r="55" spans="1:3" x14ac:dyDescent="0.3">
      <c r="A55" s="5"/>
      <c r="C55" s="28"/>
    </row>
    <row r="56" spans="1:3" x14ac:dyDescent="0.3">
      <c r="A56" s="2" t="s">
        <v>121</v>
      </c>
      <c r="B56" s="14">
        <v>3636</v>
      </c>
      <c r="C56" s="28"/>
    </row>
    <row r="57" spans="1:3" x14ac:dyDescent="0.3">
      <c r="A57" s="5"/>
      <c r="C57" s="28"/>
    </row>
    <row r="58" spans="1:3" x14ac:dyDescent="0.3">
      <c r="A58" s="2" t="s">
        <v>117</v>
      </c>
      <c r="B58">
        <v>56</v>
      </c>
      <c r="C58" s="28"/>
    </row>
    <row r="59" spans="1:3" x14ac:dyDescent="0.3">
      <c r="A59" s="5"/>
      <c r="C59" s="28"/>
    </row>
    <row r="60" spans="1:3" x14ac:dyDescent="0.3">
      <c r="A60" s="2" t="s">
        <v>122</v>
      </c>
      <c r="C60" s="28"/>
    </row>
    <row r="61" spans="1:3" x14ac:dyDescent="0.3">
      <c r="A61" s="2"/>
      <c r="C61" s="28"/>
    </row>
    <row r="62" spans="1:3" x14ac:dyDescent="0.3">
      <c r="A62" s="2" t="s">
        <v>89</v>
      </c>
      <c r="C62" s="28"/>
    </row>
    <row r="63" spans="1:3" x14ac:dyDescent="0.3">
      <c r="A63" s="5" t="s">
        <v>123</v>
      </c>
      <c r="B63">
        <v>0.2</v>
      </c>
      <c r="C63" s="28"/>
    </row>
    <row r="64" spans="1:3" x14ac:dyDescent="0.3">
      <c r="A64" s="5" t="s">
        <v>124</v>
      </c>
      <c r="B64">
        <v>0.12</v>
      </c>
      <c r="C64" s="28"/>
    </row>
    <row r="65" spans="1:9" x14ac:dyDescent="0.3">
      <c r="A65" s="5" t="s">
        <v>125</v>
      </c>
      <c r="B65">
        <v>0.05</v>
      </c>
      <c r="C65" s="28"/>
    </row>
    <row r="66" spans="1:9" x14ac:dyDescent="0.3">
      <c r="A66" s="5" t="s">
        <v>126</v>
      </c>
      <c r="B66">
        <v>0</v>
      </c>
      <c r="C66" s="28"/>
    </row>
    <row r="67" spans="1:9" x14ac:dyDescent="0.3">
      <c r="A67" s="5" t="s">
        <v>127</v>
      </c>
      <c r="B67">
        <v>0</v>
      </c>
      <c r="C67" s="28"/>
    </row>
    <row r="68" spans="1:9" x14ac:dyDescent="0.3">
      <c r="A68" s="5"/>
      <c r="C68" s="28"/>
    </row>
    <row r="69" spans="1:9" x14ac:dyDescent="0.3">
      <c r="A69" s="5"/>
      <c r="C69" s="28"/>
    </row>
    <row r="70" spans="1:9" x14ac:dyDescent="0.3">
      <c r="A70" s="5"/>
      <c r="C70" s="28"/>
    </row>
    <row r="71" spans="1:9" x14ac:dyDescent="0.3">
      <c r="A71" s="5"/>
      <c r="C71" s="28"/>
    </row>
    <row r="73" spans="1:9" ht="21" x14ac:dyDescent="0.4">
      <c r="A73" s="11" t="s">
        <v>46</v>
      </c>
      <c r="B73" s="27"/>
      <c r="D73" s="24"/>
    </row>
    <row r="74" spans="1:9" ht="21" x14ac:dyDescent="0.4">
      <c r="A74" s="11"/>
      <c r="B74" s="27"/>
      <c r="D74" s="24"/>
    </row>
    <row r="75" spans="1:9" ht="21" x14ac:dyDescent="0.4">
      <c r="A75" s="11"/>
      <c r="B75" s="27"/>
      <c r="D75" s="24"/>
    </row>
    <row r="76" spans="1:9" ht="21" x14ac:dyDescent="0.4">
      <c r="A76" s="12" t="s">
        <v>116</v>
      </c>
      <c r="B76" s="27"/>
      <c r="D76" s="24"/>
    </row>
    <row r="77" spans="1:9" ht="15.6" x14ac:dyDescent="0.3">
      <c r="A77" s="24" t="s">
        <v>47</v>
      </c>
      <c r="B77" s="26" t="s">
        <v>106</v>
      </c>
      <c r="C77" s="26" t="s">
        <v>92</v>
      </c>
      <c r="D77" s="26" t="s">
        <v>94</v>
      </c>
      <c r="E77" s="26" t="s">
        <v>100</v>
      </c>
      <c r="F77" s="26" t="s">
        <v>95</v>
      </c>
      <c r="G77" s="26" t="s">
        <v>97</v>
      </c>
      <c r="H77" s="26" t="s">
        <v>98</v>
      </c>
      <c r="I77" s="26" t="s">
        <v>30</v>
      </c>
    </row>
    <row r="78" spans="1:9" x14ac:dyDescent="0.3">
      <c r="B78" s="26" t="s">
        <v>107</v>
      </c>
      <c r="C78" s="26" t="s">
        <v>10</v>
      </c>
      <c r="D78" s="26" t="s">
        <v>93</v>
      </c>
      <c r="E78" s="26" t="s">
        <v>99</v>
      </c>
      <c r="F78" s="26" t="s">
        <v>96</v>
      </c>
      <c r="G78" s="26" t="s">
        <v>4</v>
      </c>
      <c r="H78" s="26"/>
      <c r="I78" s="26" t="s">
        <v>31</v>
      </c>
    </row>
    <row r="80" spans="1:9" x14ac:dyDescent="0.3">
      <c r="A80" s="2" t="s">
        <v>42</v>
      </c>
      <c r="B80" s="14">
        <f t="shared" ref="B80:I80" si="0">B10*B11</f>
        <v>4425</v>
      </c>
      <c r="C80" s="14">
        <f t="shared" si="0"/>
        <v>4080.0000000000005</v>
      </c>
      <c r="D80" s="14">
        <f t="shared" si="0"/>
        <v>4320</v>
      </c>
      <c r="E80" s="14">
        <f t="shared" si="0"/>
        <v>9484.8000000000011</v>
      </c>
      <c r="F80" s="14">
        <f t="shared" si="0"/>
        <v>0</v>
      </c>
      <c r="G80" s="14">
        <f t="shared" si="0"/>
        <v>0</v>
      </c>
      <c r="H80" s="14"/>
      <c r="I80" s="14">
        <f t="shared" si="0"/>
        <v>0</v>
      </c>
    </row>
    <row r="81" spans="1:9" x14ac:dyDescent="0.3">
      <c r="A81" s="2" t="s">
        <v>43</v>
      </c>
      <c r="B81" s="14">
        <f t="shared" ref="B81:I81" si="1">B80*B12</f>
        <v>30975</v>
      </c>
      <c r="C81" s="14">
        <f t="shared" si="1"/>
        <v>28560.000000000004</v>
      </c>
      <c r="D81" s="14">
        <f t="shared" si="1"/>
        <v>30240</v>
      </c>
      <c r="E81" s="14">
        <f t="shared" si="1"/>
        <v>66393.600000000006</v>
      </c>
      <c r="F81" s="14">
        <f t="shared" si="1"/>
        <v>0</v>
      </c>
      <c r="G81" s="14">
        <f t="shared" si="1"/>
        <v>0</v>
      </c>
      <c r="H81" s="14"/>
      <c r="I81" s="14">
        <f t="shared" si="1"/>
        <v>0</v>
      </c>
    </row>
    <row r="82" spans="1:9" x14ac:dyDescent="0.3">
      <c r="A82" s="2" t="s">
        <v>44</v>
      </c>
      <c r="B82" s="14">
        <f t="shared" ref="B82:I82" si="2">SUM(B15:B24)</f>
        <v>1548</v>
      </c>
      <c r="C82" s="14">
        <f t="shared" si="2"/>
        <v>1165</v>
      </c>
      <c r="D82" s="14">
        <f t="shared" si="2"/>
        <v>1165</v>
      </c>
      <c r="E82" s="14">
        <f t="shared" si="2"/>
        <v>1361</v>
      </c>
      <c r="F82" s="14">
        <f t="shared" si="2"/>
        <v>0</v>
      </c>
      <c r="G82" s="14">
        <f t="shared" si="2"/>
        <v>0</v>
      </c>
      <c r="H82" s="14"/>
      <c r="I82" s="14">
        <f t="shared" si="2"/>
        <v>0</v>
      </c>
    </row>
    <row r="83" spans="1:9" x14ac:dyDescent="0.3">
      <c r="A83" s="2" t="s">
        <v>45</v>
      </c>
      <c r="B83" s="14">
        <f t="shared" ref="B83:I83" si="3">B12*B82</f>
        <v>10836</v>
      </c>
      <c r="C83" s="14">
        <f t="shared" si="3"/>
        <v>8155</v>
      </c>
      <c r="D83" s="14">
        <f t="shared" si="3"/>
        <v>8155</v>
      </c>
      <c r="E83" s="14">
        <f t="shared" si="3"/>
        <v>9527</v>
      </c>
      <c r="F83" s="14">
        <f t="shared" si="3"/>
        <v>0</v>
      </c>
      <c r="G83" s="14">
        <f t="shared" si="3"/>
        <v>0</v>
      </c>
      <c r="H83" s="14"/>
      <c r="I83" s="14">
        <f t="shared" si="3"/>
        <v>0</v>
      </c>
    </row>
    <row r="84" spans="1:9" x14ac:dyDescent="0.3">
      <c r="A84" s="2"/>
    </row>
    <row r="85" spans="1:9" x14ac:dyDescent="0.3">
      <c r="A85" s="2"/>
      <c r="B85" s="26" t="s">
        <v>88</v>
      </c>
    </row>
    <row r="86" spans="1:9" x14ac:dyDescent="0.3">
      <c r="A86" s="2" t="s">
        <v>81</v>
      </c>
      <c r="B86" s="14">
        <f>(B81*B27)+(C81*C27)+(D81*D27)+(E81*E27)+(F81*F27)+(G81*G27)+(I81*I27)</f>
        <v>648442.19999999995</v>
      </c>
    </row>
    <row r="87" spans="1:9" x14ac:dyDescent="0.3">
      <c r="A87" s="2" t="s">
        <v>80</v>
      </c>
      <c r="B87" s="14">
        <f>(B81*B28)+(C81*C28)+(D81*D28)+(E81*E28)+(F81*F28)+(G81*G28)+(I81*I28)</f>
        <v>648442.19999999995</v>
      </c>
    </row>
    <row r="88" spans="1:9" x14ac:dyDescent="0.3">
      <c r="A88" s="2" t="s">
        <v>79</v>
      </c>
      <c r="B88" s="14">
        <f>(B81*B29)+(C81*C29)+(D81*D29)+(E81*E29)+(F81*F29)+(G81*G29)+(I81*I29)</f>
        <v>648442.19999999995</v>
      </c>
    </row>
    <row r="89" spans="1:9" x14ac:dyDescent="0.3">
      <c r="A89" s="2" t="s">
        <v>82</v>
      </c>
      <c r="B89" s="14">
        <f>(B81*B30)+(C81*C30)+(D81*D30)+(E81*E30)+(F81*F30)+(G81*G30)+(I81*I30)</f>
        <v>648442.19999999995</v>
      </c>
    </row>
    <row r="90" spans="1:9" x14ac:dyDescent="0.3">
      <c r="A90" s="2" t="s">
        <v>83</v>
      </c>
      <c r="B90" s="14">
        <f>(B81*B31)+(C81*C31)+(D81*D31)+(E81*E31)+(F81*F31)+(G81*G31)+(I81*I31)</f>
        <v>648442.19999999995</v>
      </c>
    </row>
    <row r="91" spans="1:9" x14ac:dyDescent="0.3">
      <c r="A91" s="2" t="s">
        <v>4</v>
      </c>
      <c r="B91" s="26" t="s">
        <v>4</v>
      </c>
    </row>
    <row r="92" spans="1:9" x14ac:dyDescent="0.3">
      <c r="A92" s="2" t="s">
        <v>74</v>
      </c>
      <c r="B92" s="14">
        <f>(B83*B27)+(C83*C27)+(D83*D27)+(E83*E27)+(F83*F27)+(G83*G27)+(I83*I27)</f>
        <v>181818</v>
      </c>
      <c r="C92" t="s">
        <v>4</v>
      </c>
      <c r="D92" t="s">
        <v>4</v>
      </c>
      <c r="E92" t="s">
        <v>4</v>
      </c>
      <c r="F92" t="s">
        <v>4</v>
      </c>
      <c r="G92" t="s">
        <v>4</v>
      </c>
    </row>
    <row r="93" spans="1:9" x14ac:dyDescent="0.3">
      <c r="A93" s="2" t="s">
        <v>75</v>
      </c>
      <c r="B93" s="14">
        <f>(B83*B28)+(C83*C28)+(D83*D28)+(E83*E28)+(F83*F28)+(G83*G28)+(I83*I28)</f>
        <v>181818</v>
      </c>
    </row>
    <row r="94" spans="1:9" x14ac:dyDescent="0.3">
      <c r="A94" s="2" t="s">
        <v>76</v>
      </c>
      <c r="B94" s="14">
        <f>(B83*B29)+(C83*C29)+(D83*D29)+(E83*E29)+(F83*F29)+(G83*G29)+(I83*I29)</f>
        <v>181818</v>
      </c>
      <c r="G94" t="s">
        <v>4</v>
      </c>
    </row>
    <row r="95" spans="1:9" x14ac:dyDescent="0.3">
      <c r="A95" s="2" t="s">
        <v>77</v>
      </c>
      <c r="B95" s="14">
        <f>(B83*B30)+(C83*C30)+(D83*D30)+(E83*E30)+(F83*F30)+(G83*G30)+(I83*I30)</f>
        <v>181818</v>
      </c>
    </row>
    <row r="96" spans="1:9" x14ac:dyDescent="0.3">
      <c r="A96" s="2" t="s">
        <v>78</v>
      </c>
      <c r="B96" s="14">
        <f>(B83*B31)+(C83*C31)+(D83*D31)+(E83*E31)+(F83*F31)+(G83*G31)+(I83*I31)</f>
        <v>181818</v>
      </c>
    </row>
    <row r="97" spans="1:2" x14ac:dyDescent="0.3">
      <c r="A97" s="3"/>
    </row>
    <row r="98" spans="1:2" ht="15.6" x14ac:dyDescent="0.3">
      <c r="A98" s="24" t="s">
        <v>48</v>
      </c>
      <c r="B98" s="26"/>
    </row>
    <row r="99" spans="1:2" x14ac:dyDescent="0.3">
      <c r="B99" s="26" t="s">
        <v>4</v>
      </c>
    </row>
    <row r="100" spans="1:2" x14ac:dyDescent="0.3">
      <c r="A100" s="2" t="s">
        <v>49</v>
      </c>
      <c r="B100" s="14">
        <f>B40*B42*C43</f>
        <v>47250</v>
      </c>
    </row>
    <row r="101" spans="1:2" x14ac:dyDescent="0.3">
      <c r="A101" s="2" t="s">
        <v>50</v>
      </c>
      <c r="B101" s="14">
        <f>B40/B48*B46*C45+B40/B48*C47</f>
        <v>910</v>
      </c>
    </row>
    <row r="102" spans="1:2" x14ac:dyDescent="0.3">
      <c r="A102" s="2" t="s">
        <v>51</v>
      </c>
      <c r="B102">
        <f>B40/B49*C50</f>
        <v>525</v>
      </c>
    </row>
    <row r="103" spans="1:2" x14ac:dyDescent="0.3">
      <c r="A103" s="2" t="s">
        <v>53</v>
      </c>
      <c r="B103" s="14">
        <f>B40*C51</f>
        <v>5000</v>
      </c>
    </row>
    <row r="104" spans="1:2" x14ac:dyDescent="0.3">
      <c r="A104" s="2" t="s">
        <v>66</v>
      </c>
      <c r="B104" s="14">
        <f>C52*B40</f>
        <v>2500</v>
      </c>
    </row>
    <row r="105" spans="1:2" x14ac:dyDescent="0.3">
      <c r="A105" s="2" t="s">
        <v>54</v>
      </c>
      <c r="B105" s="32">
        <f>SUM(B100:B104)</f>
        <v>56185</v>
      </c>
    </row>
    <row r="107" spans="1:2" ht="15.6" x14ac:dyDescent="0.3">
      <c r="A107" s="24" t="s">
        <v>60</v>
      </c>
    </row>
    <row r="108" spans="1:2" x14ac:dyDescent="0.3">
      <c r="A108" s="18" t="s">
        <v>59</v>
      </c>
    </row>
    <row r="109" spans="1:2" x14ac:dyDescent="0.3">
      <c r="A109" s="2" t="s">
        <v>55</v>
      </c>
      <c r="B109" s="46">
        <f>B111/B41/365</f>
        <v>2.4506502403800057</v>
      </c>
    </row>
    <row r="110" spans="1:2" x14ac:dyDescent="0.3">
      <c r="A110" s="2" t="s">
        <v>56</v>
      </c>
      <c r="B110" s="47">
        <f>B109*B12</f>
        <v>17.154551682660038</v>
      </c>
    </row>
    <row r="111" spans="1:2" x14ac:dyDescent="0.3">
      <c r="A111" s="2" t="s">
        <v>57</v>
      </c>
      <c r="B111" s="37">
        <f>-PMT(B35,B34,C39)</f>
        <v>50091.290913367317</v>
      </c>
    </row>
    <row r="113" spans="1:13" x14ac:dyDescent="0.3">
      <c r="A113" s="18" t="s">
        <v>61</v>
      </c>
      <c r="B113" s="26" t="s">
        <v>106</v>
      </c>
      <c r="C113" s="26" t="s">
        <v>92</v>
      </c>
      <c r="D113" s="26" t="s">
        <v>94</v>
      </c>
      <c r="E113" s="26" t="s">
        <v>100</v>
      </c>
      <c r="F113" s="26" t="s">
        <v>95</v>
      </c>
      <c r="G113" s="26" t="s">
        <v>97</v>
      </c>
      <c r="H113" s="26" t="s">
        <v>98</v>
      </c>
      <c r="I113" s="26" t="s">
        <v>30</v>
      </c>
      <c r="J113" s="26" t="s">
        <v>87</v>
      </c>
    </row>
    <row r="114" spans="1:13" x14ac:dyDescent="0.3">
      <c r="A114" s="18"/>
      <c r="B114" s="26" t="s">
        <v>107</v>
      </c>
      <c r="C114" s="26" t="s">
        <v>10</v>
      </c>
      <c r="D114" s="26" t="s">
        <v>93</v>
      </c>
      <c r="E114" s="26" t="s">
        <v>99</v>
      </c>
      <c r="F114" s="26" t="s">
        <v>96</v>
      </c>
      <c r="G114" s="26" t="s">
        <v>4</v>
      </c>
      <c r="H114" s="26"/>
      <c r="I114" s="26" t="s">
        <v>31</v>
      </c>
      <c r="J114" s="29"/>
    </row>
    <row r="115" spans="1:13" x14ac:dyDescent="0.3">
      <c r="A115" s="18"/>
      <c r="B115" s="18"/>
      <c r="C115" s="26"/>
      <c r="D115" s="26"/>
      <c r="E115" s="26"/>
      <c r="F115" s="26"/>
      <c r="G115" s="26"/>
      <c r="H115" s="26"/>
      <c r="I115" s="26"/>
      <c r="J115" s="29"/>
    </row>
    <row r="116" spans="1:13" x14ac:dyDescent="0.3">
      <c r="A116" s="2" t="s">
        <v>58</v>
      </c>
      <c r="B116" s="31">
        <f t="shared" ref="B116:I116" si="4">B82</f>
        <v>1548</v>
      </c>
      <c r="C116" s="31">
        <f t="shared" si="4"/>
        <v>1165</v>
      </c>
      <c r="D116" s="31">
        <f t="shared" si="4"/>
        <v>1165</v>
      </c>
      <c r="E116" s="31">
        <f t="shared" si="4"/>
        <v>1361</v>
      </c>
      <c r="F116" s="31">
        <f t="shared" si="4"/>
        <v>0</v>
      </c>
      <c r="G116" s="31">
        <f t="shared" si="4"/>
        <v>0</v>
      </c>
      <c r="H116" s="31">
        <f t="shared" si="4"/>
        <v>0</v>
      </c>
      <c r="I116" s="31">
        <f t="shared" si="4"/>
        <v>0</v>
      </c>
      <c r="M116" s="31">
        <f>M6/365*M115*H35</f>
        <v>0</v>
      </c>
    </row>
    <row r="117" spans="1:13" x14ac:dyDescent="0.3">
      <c r="A117" s="2" t="s">
        <v>62</v>
      </c>
      <c r="B117" s="31">
        <f>B7/365*B116*B36</f>
        <v>57.254794520547939</v>
      </c>
      <c r="C117" s="31">
        <f>C7/365*C116*B36</f>
        <v>57.452054794520542</v>
      </c>
      <c r="D117" s="31">
        <f>D7/365*D116*B36</f>
        <v>57.452054794520542</v>
      </c>
      <c r="E117" s="31">
        <f>E7/365*E116*B36</f>
        <v>67.117808219178073</v>
      </c>
      <c r="F117" s="31">
        <f>F7/365*F116*B36</f>
        <v>0</v>
      </c>
      <c r="G117" s="31">
        <f>G7/365*G116*B36</f>
        <v>0</v>
      </c>
      <c r="H117" s="31">
        <f>H7/365*H116*C36</f>
        <v>0</v>
      </c>
      <c r="I117" s="31">
        <f>I7/365*I116*B36</f>
        <v>0</v>
      </c>
    </row>
    <row r="118" spans="1:13" x14ac:dyDescent="0.3">
      <c r="A118" s="2" t="s">
        <v>63</v>
      </c>
      <c r="B118" s="14">
        <f t="shared" ref="B118:G118" si="5">B117*B12</f>
        <v>400.78356164383558</v>
      </c>
      <c r="C118" s="14">
        <f t="shared" si="5"/>
        <v>402.16438356164377</v>
      </c>
      <c r="D118" s="14">
        <f t="shared" si="5"/>
        <v>402.16438356164377</v>
      </c>
      <c r="E118" s="14">
        <f t="shared" si="5"/>
        <v>469.82465753424651</v>
      </c>
      <c r="F118" s="14">
        <f t="shared" si="5"/>
        <v>0</v>
      </c>
      <c r="G118" s="14">
        <f t="shared" si="5"/>
        <v>0</v>
      </c>
      <c r="H118" s="14"/>
      <c r="I118" s="14">
        <f>I117*I12</f>
        <v>0</v>
      </c>
    </row>
    <row r="119" spans="1:13" x14ac:dyDescent="0.3">
      <c r="A119" s="2" t="s">
        <v>67</v>
      </c>
    </row>
    <row r="120" spans="1:13" x14ac:dyDescent="0.3">
      <c r="A120" s="2" t="s">
        <v>73</v>
      </c>
      <c r="J120" s="26" t="s">
        <v>4</v>
      </c>
    </row>
    <row r="121" spans="1:13" x14ac:dyDescent="0.3">
      <c r="A121" s="2" t="s">
        <v>68</v>
      </c>
      <c r="B121" s="32">
        <f t="shared" ref="B121:G121" si="6">B118*B27</f>
        <v>3607.0520547945202</v>
      </c>
      <c r="C121" s="32">
        <f t="shared" si="6"/>
        <v>1206.4931506849314</v>
      </c>
      <c r="D121" s="32">
        <f t="shared" si="6"/>
        <v>2010.8219178082188</v>
      </c>
      <c r="E121" s="32">
        <f t="shared" si="6"/>
        <v>939.64931506849302</v>
      </c>
      <c r="F121" s="32">
        <f t="shared" si="6"/>
        <v>0</v>
      </c>
      <c r="G121" s="32">
        <f t="shared" si="6"/>
        <v>0</v>
      </c>
      <c r="H121" s="32"/>
      <c r="I121" s="32">
        <f>I118*I27</f>
        <v>0</v>
      </c>
      <c r="J121" s="32">
        <f>SUM(B121:I121)</f>
        <v>7764.0164383561632</v>
      </c>
    </row>
    <row r="122" spans="1:13" x14ac:dyDescent="0.3">
      <c r="A122" s="2" t="s">
        <v>69</v>
      </c>
      <c r="B122" s="32">
        <f t="shared" ref="B122:G122" si="7">B118*B28</f>
        <v>3607.0520547945202</v>
      </c>
      <c r="C122" s="32">
        <f t="shared" si="7"/>
        <v>1206.4931506849314</v>
      </c>
      <c r="D122" s="32">
        <f t="shared" si="7"/>
        <v>2010.8219178082188</v>
      </c>
      <c r="E122" s="32">
        <f t="shared" si="7"/>
        <v>939.64931506849302</v>
      </c>
      <c r="F122" s="32">
        <f t="shared" si="7"/>
        <v>0</v>
      </c>
      <c r="G122" s="32">
        <f t="shared" si="7"/>
        <v>0</v>
      </c>
      <c r="H122" s="32"/>
      <c r="I122" s="32">
        <f>I118*I28</f>
        <v>0</v>
      </c>
      <c r="J122" s="32">
        <f>SUM(B122:I122)</f>
        <v>7764.0164383561632</v>
      </c>
    </row>
    <row r="123" spans="1:13" x14ac:dyDescent="0.3">
      <c r="A123" s="2" t="s">
        <v>70</v>
      </c>
      <c r="B123" s="32">
        <f t="shared" ref="B123:G123" si="8">B118*B29</f>
        <v>3607.0520547945202</v>
      </c>
      <c r="C123" s="32">
        <f t="shared" si="8"/>
        <v>1206.4931506849314</v>
      </c>
      <c r="D123" s="32">
        <f t="shared" si="8"/>
        <v>2010.8219178082188</v>
      </c>
      <c r="E123" s="32">
        <f t="shared" si="8"/>
        <v>939.64931506849302</v>
      </c>
      <c r="F123" s="32">
        <f t="shared" si="8"/>
        <v>0</v>
      </c>
      <c r="G123" s="32">
        <f t="shared" si="8"/>
        <v>0</v>
      </c>
      <c r="H123" s="32"/>
      <c r="I123" s="32">
        <f>I118*I29</f>
        <v>0</v>
      </c>
      <c r="J123" s="32">
        <f>SUM(B123:I123)</f>
        <v>7764.0164383561632</v>
      </c>
    </row>
    <row r="124" spans="1:13" x14ac:dyDescent="0.3">
      <c r="A124" s="2" t="s">
        <v>71</v>
      </c>
      <c r="B124" s="32">
        <f t="shared" ref="B124:G124" si="9">B118*B30</f>
        <v>3607.0520547945202</v>
      </c>
      <c r="C124" s="32">
        <f t="shared" si="9"/>
        <v>1206.4931506849314</v>
      </c>
      <c r="D124" s="32">
        <f t="shared" si="9"/>
        <v>2010.8219178082188</v>
      </c>
      <c r="E124" s="32">
        <f t="shared" si="9"/>
        <v>939.64931506849302</v>
      </c>
      <c r="F124" s="32">
        <f t="shared" si="9"/>
        <v>0</v>
      </c>
      <c r="G124" s="32">
        <f t="shared" si="9"/>
        <v>0</v>
      </c>
      <c r="H124" s="32"/>
      <c r="I124" s="32">
        <f>I118*I30</f>
        <v>0</v>
      </c>
      <c r="J124" s="32">
        <f>SUM(B124:I124)</f>
        <v>7764.0164383561632</v>
      </c>
    </row>
    <row r="125" spans="1:13" x14ac:dyDescent="0.3">
      <c r="A125" s="2" t="s">
        <v>72</v>
      </c>
      <c r="B125" s="32">
        <f t="shared" ref="B125:G125" si="10">B118*B31</f>
        <v>3607.0520547945202</v>
      </c>
      <c r="C125" s="32">
        <f t="shared" si="10"/>
        <v>1206.4931506849314</v>
      </c>
      <c r="D125" s="32">
        <f t="shared" si="10"/>
        <v>2010.8219178082188</v>
      </c>
      <c r="E125" s="32">
        <f t="shared" si="10"/>
        <v>939.64931506849302</v>
      </c>
      <c r="F125" s="32">
        <f t="shared" si="10"/>
        <v>0</v>
      </c>
      <c r="G125" s="32">
        <f t="shared" si="10"/>
        <v>0</v>
      </c>
      <c r="H125" s="32"/>
      <c r="I125" s="32">
        <f>I118*I31</f>
        <v>0</v>
      </c>
      <c r="J125" s="32">
        <f>SUM(B125:I125)</f>
        <v>7764.0164383561632</v>
      </c>
    </row>
    <row r="139" spans="1:6" ht="21" x14ac:dyDescent="0.4">
      <c r="A139" s="49" t="s">
        <v>108</v>
      </c>
    </row>
    <row r="140" spans="1:6" x14ac:dyDescent="0.3">
      <c r="A140" s="26" t="s">
        <v>116</v>
      </c>
      <c r="B140" s="26">
        <v>2016</v>
      </c>
      <c r="C140" s="26">
        <v>2017</v>
      </c>
      <c r="D140" s="26">
        <v>2018</v>
      </c>
      <c r="E140" s="26">
        <v>2019</v>
      </c>
      <c r="F140" s="26">
        <v>2020</v>
      </c>
    </row>
    <row r="142" spans="1:6" x14ac:dyDescent="0.3">
      <c r="A142" s="18" t="s">
        <v>64</v>
      </c>
      <c r="B142" s="32">
        <f>B86</f>
        <v>648442.19999999995</v>
      </c>
      <c r="C142" s="32">
        <f>B87</f>
        <v>648442.19999999995</v>
      </c>
      <c r="D142" s="32">
        <f>B88</f>
        <v>648442.19999999995</v>
      </c>
      <c r="E142" s="32">
        <f>B89</f>
        <v>648442.19999999995</v>
      </c>
      <c r="F142" s="32">
        <f>B90</f>
        <v>648442.19999999995</v>
      </c>
    </row>
    <row r="143" spans="1:6" x14ac:dyDescent="0.3">
      <c r="A143" s="18"/>
    </row>
    <row r="144" spans="1:6" x14ac:dyDescent="0.3">
      <c r="A144" s="18" t="s">
        <v>109</v>
      </c>
      <c r="B144" s="32">
        <f>B92</f>
        <v>181818</v>
      </c>
      <c r="C144" s="32">
        <f>B93</f>
        <v>181818</v>
      </c>
      <c r="D144" s="32">
        <f>B94</f>
        <v>181818</v>
      </c>
      <c r="E144" s="32">
        <f>B95</f>
        <v>181818</v>
      </c>
      <c r="F144" s="32">
        <f>B96</f>
        <v>181818</v>
      </c>
    </row>
    <row r="145" spans="1:6" x14ac:dyDescent="0.3">
      <c r="A145" s="18"/>
    </row>
    <row r="146" spans="1:6" x14ac:dyDescent="0.3">
      <c r="A146" s="18" t="s">
        <v>110</v>
      </c>
      <c r="B146" s="32">
        <f>B105</f>
        <v>56185</v>
      </c>
      <c r="C146" s="32">
        <f>B105</f>
        <v>56185</v>
      </c>
      <c r="D146" s="32">
        <f>B105</f>
        <v>56185</v>
      </c>
      <c r="E146" s="32">
        <f>B105</f>
        <v>56185</v>
      </c>
      <c r="F146" s="32">
        <f>B105</f>
        <v>56185</v>
      </c>
    </row>
    <row r="147" spans="1:6" x14ac:dyDescent="0.3">
      <c r="A147" s="18"/>
    </row>
    <row r="148" spans="1:6" x14ac:dyDescent="0.3">
      <c r="A148" s="18" t="s">
        <v>65</v>
      </c>
      <c r="B148" s="32">
        <f>J121</f>
        <v>7764.0164383561632</v>
      </c>
      <c r="C148" s="32">
        <f>J122</f>
        <v>7764.0164383561632</v>
      </c>
      <c r="D148" s="32">
        <f>J123</f>
        <v>7764.0164383561632</v>
      </c>
      <c r="E148" s="32">
        <f>J124</f>
        <v>7764.0164383561632</v>
      </c>
      <c r="F148" s="32">
        <f>J125</f>
        <v>7764.0164383561632</v>
      </c>
    </row>
    <row r="149" spans="1:6" x14ac:dyDescent="0.3">
      <c r="A149" s="18"/>
    </row>
    <row r="150" spans="1:6" x14ac:dyDescent="0.3">
      <c r="A150" s="18" t="s">
        <v>119</v>
      </c>
      <c r="B150" s="32">
        <f>B54</f>
        <v>18793</v>
      </c>
      <c r="C150" s="32">
        <f>B54</f>
        <v>18793</v>
      </c>
      <c r="D150" s="32">
        <f>B54</f>
        <v>18793</v>
      </c>
      <c r="E150" s="32">
        <f>B54</f>
        <v>18793</v>
      </c>
      <c r="F150" s="32">
        <f>B54</f>
        <v>18793</v>
      </c>
    </row>
    <row r="151" spans="1:6" x14ac:dyDescent="0.3">
      <c r="A151" s="18"/>
    </row>
    <row r="152" spans="1:6" x14ac:dyDescent="0.3">
      <c r="A152" s="18" t="s">
        <v>118</v>
      </c>
      <c r="B152" s="32">
        <f>B56</f>
        <v>3636</v>
      </c>
      <c r="C152" s="32">
        <f>B56</f>
        <v>3636</v>
      </c>
      <c r="D152" s="32">
        <f>B56</f>
        <v>3636</v>
      </c>
      <c r="E152" s="32">
        <f>B56</f>
        <v>3636</v>
      </c>
      <c r="F152" s="32">
        <f>B56</f>
        <v>3636</v>
      </c>
    </row>
    <row r="153" spans="1:6" x14ac:dyDescent="0.3">
      <c r="A153" s="18"/>
    </row>
    <row r="154" spans="1:6" x14ac:dyDescent="0.3">
      <c r="A154" s="18" t="s">
        <v>111</v>
      </c>
      <c r="B154">
        <f>B60</f>
        <v>0</v>
      </c>
      <c r="C154">
        <f>B60</f>
        <v>0</v>
      </c>
      <c r="D154">
        <f>B60</f>
        <v>0</v>
      </c>
      <c r="E154">
        <f>B60</f>
        <v>0</v>
      </c>
      <c r="F154">
        <f>B60</f>
        <v>0</v>
      </c>
    </row>
    <row r="155" spans="1:6" x14ac:dyDescent="0.3">
      <c r="A155" s="18"/>
    </row>
    <row r="156" spans="1:6" x14ac:dyDescent="0.3">
      <c r="A156" s="18" t="s">
        <v>90</v>
      </c>
      <c r="B156" s="32">
        <f>B63*B142</f>
        <v>129688.44</v>
      </c>
      <c r="C156" s="32">
        <f>B64*C142</f>
        <v>77813.063999999998</v>
      </c>
      <c r="D156" s="32">
        <f>B65*D142</f>
        <v>32422.11</v>
      </c>
      <c r="E156" s="32">
        <f>B66*E142</f>
        <v>0</v>
      </c>
      <c r="F156" s="32">
        <f>B67*F142</f>
        <v>0</v>
      </c>
    </row>
    <row r="157" spans="1:6" x14ac:dyDescent="0.3">
      <c r="A157" s="18"/>
    </row>
    <row r="158" spans="1:6" x14ac:dyDescent="0.3">
      <c r="A158" s="18" t="s">
        <v>112</v>
      </c>
      <c r="B158" s="51">
        <f>B111</f>
        <v>50091.290913367317</v>
      </c>
      <c r="C158" s="51">
        <f>B111</f>
        <v>50091.290913367317</v>
      </c>
      <c r="D158" s="51">
        <f>B111</f>
        <v>50091.290913367317</v>
      </c>
      <c r="E158" s="51">
        <f>B111</f>
        <v>50091.290913367317</v>
      </c>
      <c r="F158" s="51">
        <f>B111</f>
        <v>50091.290913367317</v>
      </c>
    </row>
    <row r="159" spans="1:6" x14ac:dyDescent="0.3">
      <c r="A159" s="18"/>
    </row>
    <row r="160" spans="1:6" x14ac:dyDescent="0.3">
      <c r="A160" s="18"/>
    </row>
    <row r="161" spans="1:7" x14ac:dyDescent="0.3">
      <c r="A161" s="18" t="s">
        <v>113</v>
      </c>
      <c r="B161" s="32">
        <f>B142-SUM(B144:B158)</f>
        <v>200466.45264827652</v>
      </c>
      <c r="C161" s="32">
        <f>C142-SUM(C144:C158)</f>
        <v>252341.82864827651</v>
      </c>
      <c r="D161" s="32">
        <f>D142-SUM(D144:D158)</f>
        <v>297732.78264827654</v>
      </c>
      <c r="E161" s="32">
        <f>E142-SUM(E144:E158)</f>
        <v>330154.89264827652</v>
      </c>
      <c r="F161" s="32">
        <f>F142-SUM(F144:F158)</f>
        <v>330154.89264827652</v>
      </c>
    </row>
    <row r="162" spans="1:7" x14ac:dyDescent="0.3">
      <c r="A162" s="18"/>
    </row>
    <row r="163" spans="1:7" x14ac:dyDescent="0.3">
      <c r="A163" s="18"/>
    </row>
    <row r="164" spans="1:7" x14ac:dyDescent="0.3">
      <c r="A164" s="18" t="s">
        <v>114</v>
      </c>
      <c r="B164" s="32">
        <f>B161/B58</f>
        <v>3579.7580830049378</v>
      </c>
      <c r="C164" s="32">
        <f>C161/B58</f>
        <v>4506.1040830049378</v>
      </c>
      <c r="D164" s="32">
        <f>D161/B58</f>
        <v>5316.6568330049386</v>
      </c>
      <c r="E164" s="32">
        <f>E161/B58</f>
        <v>5895.6230830049381</v>
      </c>
      <c r="F164" s="32">
        <f>F161/B58</f>
        <v>5895.6230830049381</v>
      </c>
    </row>
    <row r="165" spans="1:7" x14ac:dyDescent="0.3">
      <c r="A165" s="26" t="s">
        <v>115</v>
      </c>
    </row>
    <row r="166" spans="1:7" x14ac:dyDescent="0.3">
      <c r="A166" s="18"/>
    </row>
    <row r="167" spans="1:7" x14ac:dyDescent="0.3">
      <c r="A167" s="26" t="s">
        <v>128</v>
      </c>
      <c r="B167" s="52">
        <f>B164/365</f>
        <v>9.8075563917943498</v>
      </c>
      <c r="C167" s="52">
        <f>C164/365</f>
        <v>12.345490638369693</v>
      </c>
      <c r="D167" s="52">
        <f>D164/365</f>
        <v>14.56618310412312</v>
      </c>
      <c r="E167" s="52">
        <f>E164/365</f>
        <v>16.152392008232706</v>
      </c>
      <c r="F167" s="52">
        <f>F164/365</f>
        <v>16.152392008232706</v>
      </c>
      <c r="G167" s="32" t="s">
        <v>4</v>
      </c>
    </row>
    <row r="168" spans="1:7" x14ac:dyDescent="0.3">
      <c r="A168" s="26" t="s">
        <v>129</v>
      </c>
    </row>
    <row r="169" spans="1:7" x14ac:dyDescent="0.3">
      <c r="A169" s="18"/>
    </row>
    <row r="170" spans="1:7" x14ac:dyDescent="0.3">
      <c r="A170" s="18"/>
    </row>
    <row r="171" spans="1:7" x14ac:dyDescent="0.3">
      <c r="A171" s="18"/>
      <c r="B171" s="14"/>
    </row>
    <row r="172" spans="1:7" x14ac:dyDescent="0.3">
      <c r="A172" s="18"/>
      <c r="B172" s="14"/>
    </row>
    <row r="173" spans="1:7" x14ac:dyDescent="0.3">
      <c r="A173" s="18"/>
      <c r="B173" s="14"/>
    </row>
    <row r="174" spans="1:7" x14ac:dyDescent="0.3">
      <c r="A174" s="18"/>
    </row>
    <row r="175" spans="1:7" x14ac:dyDescent="0.3">
      <c r="A175" s="18"/>
    </row>
    <row r="176" spans="1:7" x14ac:dyDescent="0.3">
      <c r="A176" s="18"/>
    </row>
    <row r="177" spans="1:1" x14ac:dyDescent="0.3">
      <c r="A177" s="18"/>
    </row>
    <row r="178" spans="1:1" x14ac:dyDescent="0.3">
      <c r="A178" s="18"/>
    </row>
    <row r="179" spans="1:1" x14ac:dyDescent="0.3">
      <c r="A179" s="18"/>
    </row>
    <row r="180" spans="1:1" x14ac:dyDescent="0.3">
      <c r="A180" s="18"/>
    </row>
    <row r="182" spans="1:1" x14ac:dyDescent="0.3">
      <c r="A182" s="18"/>
    </row>
  </sheetData>
  <pageMargins left="0.7" right="0.7" top="0.75" bottom="0.75" header="0.3" footer="0.3"/>
  <pageSetup scale="6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sqref="A1:N166"/>
    </sheetView>
  </sheetViews>
  <sheetFormatPr defaultRowHeight="14.4" x14ac:dyDescent="0.3"/>
  <cols>
    <col min="1" max="1" width="48.6640625" customWidth="1"/>
    <col min="2" max="6" width="13.5546875" style="34" customWidth="1"/>
  </cols>
  <sheetData>
    <row r="1" spans="1:8" ht="23.25" x14ac:dyDescent="0.35">
      <c r="A1" s="41" t="s">
        <v>4</v>
      </c>
      <c r="B1" s="42"/>
      <c r="C1" s="42"/>
      <c r="D1" s="42"/>
      <c r="E1" s="42"/>
      <c r="G1" s="27"/>
      <c r="H1" s="30"/>
    </row>
    <row r="3" spans="1:8" ht="15" x14ac:dyDescent="0.25">
      <c r="B3" s="35"/>
      <c r="C3" s="35"/>
      <c r="D3" s="35"/>
      <c r="E3" s="35"/>
      <c r="F3" s="35"/>
      <c r="G3" s="29"/>
    </row>
    <row r="5" spans="1:8" ht="15.6" x14ac:dyDescent="0.3">
      <c r="A5" s="25"/>
      <c r="B5" s="38"/>
      <c r="C5" s="38"/>
      <c r="D5" s="38"/>
      <c r="E5" s="38"/>
      <c r="F5" s="38"/>
    </row>
    <row r="6" spans="1:8" ht="15.6" x14ac:dyDescent="0.3">
      <c r="A6" s="25"/>
      <c r="B6" s="38"/>
      <c r="C6" s="38"/>
      <c r="D6" s="38"/>
      <c r="E6" s="38"/>
      <c r="F6" s="38"/>
    </row>
    <row r="7" spans="1:8" ht="15.75" x14ac:dyDescent="0.25">
      <c r="A7" s="25"/>
      <c r="B7" s="38"/>
      <c r="C7" s="38"/>
      <c r="D7" s="38"/>
      <c r="E7" s="38"/>
      <c r="F7" s="38"/>
    </row>
    <row r="8" spans="1:8" ht="15.75" x14ac:dyDescent="0.25">
      <c r="A8" s="25"/>
      <c r="B8" s="38"/>
      <c r="C8" s="38"/>
      <c r="D8" s="38"/>
      <c r="E8" s="38"/>
      <c r="F8" s="38"/>
    </row>
    <row r="9" spans="1:8" ht="15.75" x14ac:dyDescent="0.25">
      <c r="A9" s="25"/>
      <c r="B9" s="38"/>
      <c r="C9" s="38"/>
      <c r="D9" s="38"/>
      <c r="E9" s="38"/>
      <c r="F9" s="38"/>
    </row>
    <row r="10" spans="1:8" ht="15.75" x14ac:dyDescent="0.25">
      <c r="A10" s="25"/>
      <c r="B10" s="38"/>
      <c r="C10" s="38"/>
      <c r="D10" s="38"/>
      <c r="E10" s="38"/>
      <c r="F10" s="38"/>
    </row>
    <row r="11" spans="1:8" ht="15.75" x14ac:dyDescent="0.25">
      <c r="A11" s="25"/>
      <c r="B11" s="38"/>
      <c r="C11" s="38"/>
      <c r="D11" s="38"/>
      <c r="E11" s="38"/>
      <c r="F11" s="38"/>
    </row>
    <row r="12" spans="1:8" ht="15.6" x14ac:dyDescent="0.3">
      <c r="A12" s="25"/>
      <c r="B12" s="38"/>
      <c r="C12" s="38"/>
      <c r="D12" s="38"/>
      <c r="E12" s="38"/>
      <c r="F12" s="38"/>
    </row>
    <row r="13" spans="1:8" ht="15.75" x14ac:dyDescent="0.25">
      <c r="A13" s="25"/>
      <c r="B13" s="38"/>
      <c r="C13" s="38"/>
      <c r="D13" s="38"/>
      <c r="E13" s="38"/>
      <c r="F13" s="38"/>
    </row>
    <row r="14" spans="1:8" ht="15.75" x14ac:dyDescent="0.25">
      <c r="A14" s="25"/>
      <c r="B14" s="38"/>
      <c r="C14" s="38"/>
      <c r="D14" s="38"/>
      <c r="E14" s="38"/>
      <c r="F14" s="38"/>
    </row>
    <row r="15" spans="1:8" ht="15.75" x14ac:dyDescent="0.25">
      <c r="A15" s="25"/>
      <c r="B15" s="38"/>
      <c r="C15" s="38"/>
      <c r="D15" s="38"/>
      <c r="E15" s="38"/>
      <c r="F15" s="38"/>
    </row>
    <row r="16" spans="1:8" ht="15.75" x14ac:dyDescent="0.25">
      <c r="A16" s="25"/>
      <c r="B16" s="38"/>
      <c r="C16" s="38"/>
      <c r="D16" s="38"/>
      <c r="E16" s="38"/>
      <c r="F16" s="38"/>
    </row>
    <row r="17" spans="1:6" ht="15.75" x14ac:dyDescent="0.25">
      <c r="A17" s="25"/>
      <c r="B17" s="38"/>
      <c r="C17" s="38"/>
      <c r="D17" s="38"/>
      <c r="E17" s="38"/>
      <c r="F17" s="38"/>
    </row>
    <row r="18" spans="1:6" ht="15.75" x14ac:dyDescent="0.25">
      <c r="A18" s="25"/>
      <c r="B18" s="38"/>
      <c r="C18" s="38"/>
      <c r="D18" s="38"/>
      <c r="E18" s="45"/>
      <c r="F18" s="45"/>
    </row>
    <row r="19" spans="1:6" ht="15.75" x14ac:dyDescent="0.25">
      <c r="A19" s="25"/>
      <c r="B19" s="38"/>
      <c r="C19" s="38"/>
      <c r="D19" s="38"/>
      <c r="E19" s="38"/>
      <c r="F19" s="38"/>
    </row>
    <row r="20" spans="1:6" ht="15.75" x14ac:dyDescent="0.25">
      <c r="A20" s="36"/>
      <c r="B20" s="39"/>
      <c r="C20" s="39"/>
      <c r="D20" s="39"/>
      <c r="E20" s="39"/>
      <c r="F20" s="39"/>
    </row>
    <row r="21" spans="1:6" ht="15.75" x14ac:dyDescent="0.25">
      <c r="A21" s="25"/>
      <c r="B21" s="38"/>
      <c r="C21" s="38"/>
      <c r="D21" s="38"/>
      <c r="E21" s="38"/>
      <c r="F21" s="38"/>
    </row>
    <row r="22" spans="1:6" ht="15.75" x14ac:dyDescent="0.25">
      <c r="A22" s="24"/>
      <c r="B22" s="40"/>
      <c r="C22" s="40"/>
      <c r="D22" s="40"/>
      <c r="E22" s="40"/>
      <c r="F22" s="40"/>
    </row>
    <row r="23" spans="1:6" ht="15" x14ac:dyDescent="0.25">
      <c r="A23" s="18"/>
    </row>
    <row r="24" spans="1:6" ht="15.75" x14ac:dyDescent="0.25">
      <c r="A24" s="24"/>
      <c r="B24" s="38"/>
      <c r="C24" s="38"/>
      <c r="D24" s="38"/>
      <c r="E24" s="38"/>
      <c r="F24" s="38"/>
    </row>
    <row r="25" spans="1:6" ht="15.6" x14ac:dyDescent="0.3">
      <c r="A25" s="24"/>
      <c r="B25" s="45"/>
      <c r="C25" s="45"/>
      <c r="D25" s="45"/>
      <c r="E25" s="45"/>
      <c r="F25" s="45"/>
    </row>
    <row r="28" spans="1:6" x14ac:dyDescent="0.3">
      <c r="A28" s="2"/>
    </row>
    <row r="30" spans="1:6" x14ac:dyDescent="0.3">
      <c r="A30" s="3"/>
    </row>
    <row r="31" spans="1:6" x14ac:dyDescent="0.3">
      <c r="A31" s="3"/>
      <c r="B31" s="44"/>
    </row>
    <row r="32" spans="1:6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</sheetData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Projections</vt:lpstr>
      <vt:lpstr>sheet 2</vt:lpstr>
      <vt:lpstr>Sheet3</vt:lpstr>
    </vt:vector>
  </TitlesOfParts>
  <Company>Valmont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Berkland, Richard</dc:creator>
  <cp:lastModifiedBy>Berkland, Richard</cp:lastModifiedBy>
  <cp:lastPrinted>2016-07-07T16:42:37Z</cp:lastPrinted>
  <dcterms:created xsi:type="dcterms:W3CDTF">2014-04-07T08:29:20Z</dcterms:created>
  <dcterms:modified xsi:type="dcterms:W3CDTF">2017-07-31T15:53:27Z</dcterms:modified>
</cp:coreProperties>
</file>